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<sst xmlns="http://schemas.openxmlformats.org/spreadsheetml/2006/main" count="728" uniqueCount="64">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</sst>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61</v>
      </c>
      <c r="C4" s="127" t="s">
        <v>18</v>
      </c>
      <c r="D4" s="127">
        <v>1</v>
      </c>
      <c r="E4" s="128">
        <v>2</v>
      </c>
      <c r="F4" s="128">
        <v>3</v>
      </c>
      <c r="G4" s="128">
        <v>6</v>
      </c>
      <c r="H4" s="128">
        <v>7</v>
      </c>
      <c r="I4" s="128">
        <v>8</v>
      </c>
      <c r="J4" s="128">
        <v>10</v>
      </c>
      <c r="K4" s="128">
        <v>11</v>
      </c>
      <c r="L4" s="128">
        <v>13</v>
      </c>
      <c r="M4" s="128">
        <v>14</v>
      </c>
      <c r="N4" s="128">
        <v>15</v>
      </c>
      <c r="O4" s="128">
        <v>16</v>
      </c>
      <c r="P4" s="128">
        <v>17</v>
      </c>
      <c r="Q4" s="128">
        <v>20</v>
      </c>
      <c r="R4" s="128">
        <v>21</v>
      </c>
      <c r="S4" s="128">
        <v>22</v>
      </c>
      <c r="T4" s="128">
        <v>23</v>
      </c>
      <c r="U4" s="128">
        <v>24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62351.9</v>
      </c>
      <c r="C7" s="131">
        <v>957.1999999999935</v>
      </c>
      <c r="D7" s="132"/>
      <c r="E7" s="133">
        <v>31175.95</v>
      </c>
      <c r="F7" s="133"/>
      <c r="G7" s="133"/>
      <c r="H7" s="136"/>
      <c r="I7" s="137"/>
      <c r="J7" s="133"/>
      <c r="K7" s="133"/>
      <c r="L7" s="133">
        <v>31175.95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9997.099999999995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175251.7</v>
      </c>
      <c r="C8" s="135">
        <v>46010.17824000007</v>
      </c>
      <c r="D8" s="139"/>
      <c r="E8" s="140">
        <v>15900.1</v>
      </c>
      <c r="F8" s="141">
        <v>6112.7</v>
      </c>
      <c r="G8" s="141">
        <v>6641.2</v>
      </c>
      <c r="H8" s="141">
        <v>8176.1</v>
      </c>
      <c r="I8" s="141">
        <v>16323.8</v>
      </c>
      <c r="J8" s="141">
        <v>9464.4</v>
      </c>
      <c r="K8" s="141">
        <v>4428.9</v>
      </c>
      <c r="L8" s="141">
        <v>1596.2</v>
      </c>
      <c r="M8" s="141">
        <v>5121.3</v>
      </c>
      <c r="N8" s="141">
        <v>7635.1</v>
      </c>
      <c r="O8" s="141">
        <v>12409.9</v>
      </c>
      <c r="P8" s="141">
        <v>7138.9</v>
      </c>
      <c r="Q8" s="141">
        <v>8383.7</v>
      </c>
      <c r="R8" s="141">
        <v>9174.8</v>
      </c>
      <c r="S8" s="141">
        <v>6000.8</v>
      </c>
      <c r="T8" s="142">
        <v>6405.7</v>
      </c>
      <c r="U8" s="142">
        <v>4407.4</v>
      </c>
      <c r="V8" s="141">
        <v>4903.4</v>
      </c>
      <c r="W8" s="141">
        <v>4776.1</v>
      </c>
      <c r="X8" s="141">
        <v>4939.7</v>
      </c>
      <c r="Y8" s="141">
        <v>10378.9</v>
      </c>
      <c r="Z8" s="141">
        <v>14932.6</v>
      </c>
      <c r="AA8" s="141"/>
      <c r="AB8" s="141"/>
      <c r="AC8" s="141"/>
      <c r="AD8" s="143"/>
      <c r="AE8" s="143"/>
      <c r="AF8" s="144">
        <f>SUM(D8:AE8)+C8-AG9+AG16+AG25</f>
        <v>51808.37824000011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229019.09999999995</v>
      </c>
      <c r="C9" s="146">
        <f t="shared" si="0"/>
        <v>73688.91483000001</v>
      </c>
      <c r="D9" s="147">
        <f t="shared" si="0"/>
        <v>0</v>
      </c>
      <c r="E9" s="147">
        <f t="shared" si="0"/>
        <v>10633.300000000001</v>
      </c>
      <c r="F9" s="147">
        <f t="shared" si="0"/>
        <v>10038.3</v>
      </c>
      <c r="G9" s="147">
        <f t="shared" si="0"/>
        <v>3756.7</v>
      </c>
      <c r="H9" s="147">
        <f>H10+H15+H24+H33+H47+H52+H54+H61+H62+H71+H72+H88+H76+H81+H83+H82+H69+H89+H90+H91+H70+H40+H92</f>
        <v>3510.4</v>
      </c>
      <c r="I9" s="147">
        <f t="shared" si="0"/>
        <v>5282.1</v>
      </c>
      <c r="J9" s="147">
        <f t="shared" si="0"/>
        <v>13578</v>
      </c>
      <c r="K9" s="147">
        <f t="shared" si="0"/>
        <v>35166.799999999996</v>
      </c>
      <c r="L9" s="147">
        <f t="shared" si="0"/>
        <v>8076.5</v>
      </c>
      <c r="M9" s="147">
        <f t="shared" si="0"/>
        <v>3214</v>
      </c>
      <c r="N9" s="147">
        <f t="shared" si="0"/>
        <v>807.1</v>
      </c>
      <c r="O9" s="147">
        <f t="shared" si="0"/>
        <v>4867.8</v>
      </c>
      <c r="P9" s="147">
        <f t="shared" si="0"/>
        <v>7927.5</v>
      </c>
      <c r="Q9" s="147">
        <f t="shared" si="0"/>
        <v>3407.9</v>
      </c>
      <c r="R9" s="147">
        <f t="shared" si="0"/>
        <v>5663.7</v>
      </c>
      <c r="S9" s="147">
        <f t="shared" si="0"/>
        <v>1038.8</v>
      </c>
      <c r="T9" s="147">
        <f t="shared" si="0"/>
        <v>12953</v>
      </c>
      <c r="U9" s="147">
        <f t="shared" si="0"/>
        <v>3811.3999999999996</v>
      </c>
      <c r="V9" s="147">
        <f t="shared" si="0"/>
        <v>20865.4</v>
      </c>
      <c r="W9" s="147">
        <f t="shared" si="0"/>
        <v>60125.69999999999</v>
      </c>
      <c r="X9" s="147">
        <f t="shared" si="0"/>
        <v>5106.599999999999</v>
      </c>
      <c r="Y9" s="147">
        <f t="shared" si="0"/>
        <v>1040.7</v>
      </c>
      <c r="Z9" s="147">
        <f t="shared" si="0"/>
        <v>1893.8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222765.49999999997</v>
      </c>
      <c r="AH9" s="147">
        <f>AH10+AH15+AH24+AH33+AH47+AH52+AH54+AH61+AH62+AH71+AH72+AH76+AH88+AH81+AH83+AH82+AH69+AH89+AH91+AH90+AH70+AH40+AH92</f>
        <v>79942.51483</v>
      </c>
      <c r="AI9" s="148"/>
      <c r="AJ9" s="148"/>
    </row>
    <row r="10" spans="1:36" s="100" customFormat="1" ht="15.75">
      <c r="A10" s="96" t="s">
        <v>4</v>
      </c>
      <c r="B10" s="97">
        <f>19226.1+35</f>
        <v>19261.1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>
        <v>4971.5</v>
      </c>
      <c r="Y10" s="98">
        <v>7.7</v>
      </c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18191.500000000004</v>
      </c>
      <c r="AH10" s="98">
        <f>B10+C10-AG10</f>
        <v>5643.699999999997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>
        <v>4953.9</v>
      </c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17085.1</v>
      </c>
      <c r="AH11" s="98">
        <f>B11+C11-AG11</f>
        <v>4435.300000000007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1028.6999999999985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17.600000000000364</v>
      </c>
      <c r="Y14" s="98">
        <f t="shared" si="2"/>
        <v>7.7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780.8000000000004</v>
      </c>
      <c r="AH14" s="98">
        <f>AH10-AH11-AH12-AH13</f>
        <v>1189.6999999999905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f>1449.6</f>
        <v>1449.6</v>
      </c>
      <c r="V15" s="98">
        <v>1.5</v>
      </c>
      <c r="W15" s="98">
        <f>26550.1+25726.8</f>
        <v>52276.899999999994</v>
      </c>
      <c r="X15" s="98">
        <v>14.9</v>
      </c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87253.59999999998</v>
      </c>
      <c r="AH15" s="98">
        <f aca="true" t="shared" si="3" ref="AH15:AH31">B15+C15-AG15</f>
        <v>43415.30000000002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f>441.8-0.1</f>
        <v>441.7</v>
      </c>
      <c r="Q19" s="98"/>
      <c r="R19" s="98">
        <v>78.1</v>
      </c>
      <c r="S19" s="98">
        <f>348.9-0.1</f>
        <v>348.79999999999995</v>
      </c>
      <c r="T19" s="98">
        <v>2.2</v>
      </c>
      <c r="U19" s="98">
        <v>951.6</v>
      </c>
      <c r="V19" s="98">
        <v>1.2</v>
      </c>
      <c r="W19" s="98">
        <v>34.1</v>
      </c>
      <c r="X19" s="98">
        <v>1.7</v>
      </c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5039.6</v>
      </c>
      <c r="AH19" s="98">
        <f t="shared" si="3"/>
        <v>2625.2999999999984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f>232.5+0.7</f>
        <v>233.2</v>
      </c>
      <c r="V20" s="98"/>
      <c r="W20" s="98">
        <v>455.8</v>
      </c>
      <c r="X20" s="98">
        <v>0.6</v>
      </c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4686.3</v>
      </c>
      <c r="AH20" s="98">
        <f t="shared" si="3"/>
        <v>8108.699999999996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138.10000000000008</v>
      </c>
      <c r="Q23" s="98">
        <f t="shared" si="4"/>
        <v>143.2</v>
      </c>
      <c r="R23" s="98">
        <f t="shared" si="4"/>
        <v>81.29999999999995</v>
      </c>
      <c r="S23" s="98">
        <f t="shared" si="4"/>
        <v>43.50000000000006</v>
      </c>
      <c r="T23" s="98">
        <f t="shared" si="4"/>
        <v>64.5</v>
      </c>
      <c r="U23" s="98">
        <f t="shared" si="4"/>
        <v>264.3999999999998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12.600000000000001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1853.9999999999925</v>
      </c>
      <c r="AH23" s="98">
        <f>B23+C23-AG23</f>
        <v>6644.940000000013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>
        <v>56.2</v>
      </c>
      <c r="Y47" s="112">
        <v>2</v>
      </c>
      <c r="Z47" s="112"/>
      <c r="AA47" s="112"/>
      <c r="AB47" s="112"/>
      <c r="AC47" s="112"/>
      <c r="AD47" s="112"/>
      <c r="AE47" s="112"/>
      <c r="AF47" s="112"/>
      <c r="AG47" s="98">
        <f t="shared" si="1"/>
        <v>5779.599999999999</v>
      </c>
      <c r="AH47" s="98">
        <f>B47+C47-AG47</f>
        <v>2101.7000000000016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>
        <v>6</v>
      </c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46.4</v>
      </c>
      <c r="AH48" s="98">
        <f>B48+C48-AG48</f>
        <v>97.40000000000003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>
        <v>50.2</v>
      </c>
      <c r="Y49" s="98">
        <v>2</v>
      </c>
      <c r="Z49" s="98"/>
      <c r="AA49" s="98"/>
      <c r="AB49" s="98"/>
      <c r="AC49" s="98"/>
      <c r="AD49" s="98"/>
      <c r="AE49" s="98"/>
      <c r="AF49" s="98"/>
      <c r="AG49" s="98">
        <f t="shared" si="1"/>
        <v>4830.399999999999</v>
      </c>
      <c r="AH49" s="98">
        <f>B49+C49-AG49</f>
        <v>1267.5000000000027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>
        <v>30.6</v>
      </c>
      <c r="Y54" s="98"/>
      <c r="Z54" s="98">
        <v>7</v>
      </c>
      <c r="AA54" s="98"/>
      <c r="AB54" s="98"/>
      <c r="AC54" s="98"/>
      <c r="AD54" s="98"/>
      <c r="AE54" s="98"/>
      <c r="AF54" s="98"/>
      <c r="AG54" s="98">
        <f t="shared" si="1"/>
        <v>2357.7999999999997</v>
      </c>
      <c r="AH54" s="98">
        <f t="shared" si="11"/>
        <v>1210.5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30.6</v>
      </c>
      <c r="Y60" s="98">
        <f t="shared" si="12"/>
        <v>0</v>
      </c>
      <c r="Z60" s="98">
        <f t="shared" si="12"/>
        <v>7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969.5999999999996</v>
      </c>
      <c r="AH60" s="98">
        <f>AH54-AH55-AH57-AH59-AH56-AH58</f>
        <v>692.4000000000002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>
        <v>8</v>
      </c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115</v>
      </c>
      <c r="AH61" s="98">
        <f aca="true" t="shared" si="14" ref="AH61:AH67">B61+C61-AG61</f>
        <v>33.69999999999999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f>269.1-0.2</f>
        <v>268.90000000000003</v>
      </c>
      <c r="X62" s="98">
        <v>25.4</v>
      </c>
      <c r="Y62" s="98">
        <f>5.4+97.7</f>
        <v>103.10000000000001</v>
      </c>
      <c r="Z62" s="98"/>
      <c r="AA62" s="98"/>
      <c r="AB62" s="98"/>
      <c r="AC62" s="98"/>
      <c r="AD62" s="98"/>
      <c r="AE62" s="98"/>
      <c r="AF62" s="98"/>
      <c r="AG62" s="98">
        <f t="shared" si="13"/>
        <v>4081.9</v>
      </c>
      <c r="AH62" s="98">
        <f t="shared" si="14"/>
        <v>5557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f>122.9-0.1</f>
        <v>122.80000000000001</v>
      </c>
      <c r="X65" s="98"/>
      <c r="Y65" s="98">
        <v>5.4</v>
      </c>
      <c r="Z65" s="98"/>
      <c r="AA65" s="98"/>
      <c r="AB65" s="98"/>
      <c r="AC65" s="98"/>
      <c r="AD65" s="98"/>
      <c r="AE65" s="98"/>
      <c r="AF65" s="98"/>
      <c r="AG65" s="98">
        <f t="shared" si="13"/>
        <v>339.4</v>
      </c>
      <c r="AH65" s="98">
        <f t="shared" si="14"/>
        <v>605.3000000000001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>
        <v>17.3</v>
      </c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95.99999999999999</v>
      </c>
      <c r="AH66" s="98">
        <f t="shared" si="14"/>
        <v>98.89999999999999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108.80000000000001</v>
      </c>
      <c r="X68" s="98">
        <f t="shared" si="15"/>
        <v>8.099999999999998</v>
      </c>
      <c r="Y68" s="98">
        <f t="shared" si="15"/>
        <v>97.7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1212.5</v>
      </c>
      <c r="AH68" s="98">
        <f>AH62-AH63-AH66-AH67-AH65-AH64</f>
        <v>2915.7999999999997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f>0.1+0.1</f>
        <v>0.2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2.7</v>
      </c>
      <c r="AH80" s="116">
        <f t="shared" si="16"/>
        <v>2.4000000000000012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>
        <v>927.9</v>
      </c>
      <c r="Z89" s="98"/>
      <c r="AA89" s="98"/>
      <c r="AB89" s="98"/>
      <c r="AC89" s="98"/>
      <c r="AD89" s="98"/>
      <c r="AE89" s="98"/>
      <c r="AF89" s="98"/>
      <c r="AG89" s="98">
        <f t="shared" si="13"/>
        <v>36935.899999999994</v>
      </c>
      <c r="AH89" s="98">
        <f t="shared" si="16"/>
        <v>1335.3000000000102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>
        <v>1886.8</v>
      </c>
      <c r="AA90" s="98"/>
      <c r="AB90" s="98"/>
      <c r="AC90" s="98"/>
      <c r="AD90" s="98"/>
      <c r="AE90" s="98"/>
      <c r="AF90" s="98"/>
      <c r="AG90" s="98">
        <f t="shared" si="13"/>
        <v>5660.4</v>
      </c>
      <c r="AH90" s="98">
        <f t="shared" si="16"/>
        <v>0</v>
      </c>
      <c r="AI90" s="120"/>
      <c r="AJ90" s="101"/>
    </row>
    <row r="91" spans="1:36" s="100" customFormat="1" ht="15.75">
      <c r="A91" s="96" t="s">
        <v>25</v>
      </c>
      <c r="B91" s="97">
        <v>-35</v>
      </c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229019.09999999995</v>
      </c>
      <c r="C94" s="151">
        <f t="shared" si="17"/>
        <v>73688.91483000001</v>
      </c>
      <c r="D94" s="152">
        <f t="shared" si="17"/>
        <v>0</v>
      </c>
      <c r="E94" s="152">
        <f t="shared" si="17"/>
        <v>10633.300000000001</v>
      </c>
      <c r="F94" s="152">
        <f t="shared" si="17"/>
        <v>10038.3</v>
      </c>
      <c r="G94" s="152">
        <f t="shared" si="17"/>
        <v>3756.7</v>
      </c>
      <c r="H94" s="152">
        <f>H10+H15+H24+H33+H47+H52+H54+H61+H62+H69+H71+H72+H76+H81+H82+H83+H88+H89+H90+H91+H40+H92+H70</f>
        <v>3510.4</v>
      </c>
      <c r="I94" s="152">
        <f t="shared" si="17"/>
        <v>5282.1</v>
      </c>
      <c r="J94" s="152">
        <f t="shared" si="17"/>
        <v>13578</v>
      </c>
      <c r="K94" s="152">
        <f t="shared" si="17"/>
        <v>35166.799999999996</v>
      </c>
      <c r="L94" s="152">
        <f t="shared" si="17"/>
        <v>8076.5</v>
      </c>
      <c r="M94" s="152">
        <f t="shared" si="17"/>
        <v>3214</v>
      </c>
      <c r="N94" s="152">
        <f t="shared" si="17"/>
        <v>807.1</v>
      </c>
      <c r="O94" s="152">
        <f t="shared" si="17"/>
        <v>4867.8</v>
      </c>
      <c r="P94" s="152">
        <f t="shared" si="17"/>
        <v>7927.5</v>
      </c>
      <c r="Q94" s="152">
        <f t="shared" si="17"/>
        <v>3407.9</v>
      </c>
      <c r="R94" s="152">
        <f t="shared" si="17"/>
        <v>5663.7</v>
      </c>
      <c r="S94" s="152">
        <f t="shared" si="17"/>
        <v>1038.8</v>
      </c>
      <c r="T94" s="152">
        <f t="shared" si="17"/>
        <v>12953</v>
      </c>
      <c r="U94" s="152">
        <f t="shared" si="17"/>
        <v>3811.3999999999996</v>
      </c>
      <c r="V94" s="152">
        <f t="shared" si="17"/>
        <v>20865.4</v>
      </c>
      <c r="W94" s="152">
        <f t="shared" si="17"/>
        <v>60125.69999999999</v>
      </c>
      <c r="X94" s="152">
        <f t="shared" si="17"/>
        <v>5106.599999999999</v>
      </c>
      <c r="Y94" s="152">
        <f t="shared" si="17"/>
        <v>1040.7</v>
      </c>
      <c r="Z94" s="152">
        <f t="shared" si="17"/>
        <v>1893.8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222765.49999999997</v>
      </c>
      <c r="AH94" s="152">
        <f>AH10+AH15+AH24+AH33+AH47+AH52+AH54+AH61+AH62+AH69+AH71+AH72+AH76+AH81+AH82+AH83+AH88+AH89+AH90+AH91+AH70+AH40+AH92</f>
        <v>79942.51483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4959.9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97048.09999999999</v>
      </c>
      <c r="AH95" s="98">
        <f>B95+C95-AG95</f>
        <v>31577.15999999999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274.2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233.2</v>
      </c>
      <c r="V96" s="98">
        <f t="shared" si="19"/>
        <v>123.3</v>
      </c>
      <c r="W96" s="98">
        <f t="shared" si="19"/>
        <v>498.30000000000007</v>
      </c>
      <c r="X96" s="98">
        <f t="shared" si="19"/>
        <v>17.900000000000002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6999.499999999999</v>
      </c>
      <c r="AH96" s="98">
        <f>B96+C96-AG96</f>
        <v>9384.899999999998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450.59999999999997</v>
      </c>
      <c r="Q98" s="98">
        <f t="shared" si="21"/>
        <v>0.2</v>
      </c>
      <c r="R98" s="98">
        <f t="shared" si="21"/>
        <v>78.1</v>
      </c>
      <c r="S98" s="98">
        <f t="shared" si="21"/>
        <v>348.79999999999995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156.9</v>
      </c>
      <c r="X98" s="98">
        <f t="shared" si="21"/>
        <v>1.7</v>
      </c>
      <c r="Y98" s="98">
        <f t="shared" si="21"/>
        <v>5.4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5418.599999999999</v>
      </c>
      <c r="AH98" s="98">
        <f>B98+C98-AG98</f>
        <v>3654.4000000000005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50.2</v>
      </c>
      <c r="Y99" s="98">
        <f t="shared" si="22"/>
        <v>2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6197.4</v>
      </c>
      <c r="AH99" s="98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V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94" sqref="J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</row>
    <row r="2" spans="1:34" s="100" customFormat="1" ht="22.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2:34" s="100" customFormat="1" ht="17.25" customHeight="1">
      <c r="B3" s="124"/>
      <c r="C3" s="124"/>
      <c r="D3" s="124"/>
      <c r="AH3" s="125" t="s">
        <v>17</v>
      </c>
    </row>
    <row r="4" spans="1:34" s="100" customFormat="1" ht="63">
      <c r="A4" s="126" t="s">
        <v>26</v>
      </c>
      <c r="B4" s="127" t="s">
        <v>63</v>
      </c>
      <c r="C4" s="127" t="s">
        <v>18</v>
      </c>
      <c r="D4" s="127">
        <v>1</v>
      </c>
      <c r="E4" s="128">
        <v>3</v>
      </c>
      <c r="F4" s="128">
        <v>4</v>
      </c>
      <c r="G4" s="128">
        <v>5</v>
      </c>
      <c r="H4" s="128">
        <v>6</v>
      </c>
      <c r="I4" s="128">
        <v>7</v>
      </c>
      <c r="J4" s="128">
        <v>10</v>
      </c>
      <c r="K4" s="128">
        <v>11</v>
      </c>
      <c r="L4" s="128">
        <v>12</v>
      </c>
      <c r="M4" s="128">
        <v>13</v>
      </c>
      <c r="N4" s="128">
        <v>14</v>
      </c>
      <c r="O4" s="128">
        <v>18</v>
      </c>
      <c r="P4" s="128">
        <v>19</v>
      </c>
      <c r="Q4" s="128">
        <v>20</v>
      </c>
      <c r="R4" s="128">
        <v>21</v>
      </c>
      <c r="S4" s="128">
        <v>24</v>
      </c>
      <c r="T4" s="128">
        <v>25</v>
      </c>
      <c r="U4" s="128">
        <v>26</v>
      </c>
      <c r="V4" s="128">
        <v>27</v>
      </c>
      <c r="W4" s="128">
        <v>28</v>
      </c>
      <c r="X4" s="128">
        <v>29</v>
      </c>
      <c r="Y4" s="128">
        <v>30</v>
      </c>
      <c r="Z4" s="128">
        <v>31</v>
      </c>
      <c r="AA4" s="128"/>
      <c r="AB4" s="128"/>
      <c r="AC4" s="128"/>
      <c r="AD4" s="128"/>
      <c r="AE4" s="128"/>
      <c r="AF4" s="127" t="s">
        <v>19</v>
      </c>
      <c r="AG4" s="129" t="s">
        <v>13</v>
      </c>
      <c r="AH4" s="129" t="s">
        <v>20</v>
      </c>
    </row>
    <row r="5" spans="1:34" s="100" customFormat="1" ht="15.75" hidden="1">
      <c r="A5" s="130" t="s">
        <v>42</v>
      </c>
      <c r="B5" s="131">
        <f>SUM(D5:Z5)</f>
        <v>0</v>
      </c>
      <c r="C5" s="131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1"/>
      <c r="AG5" s="134"/>
      <c r="AH5" s="134"/>
    </row>
    <row r="6" spans="1:34" s="100" customFormat="1" ht="15.75" hidden="1">
      <c r="A6" s="130" t="s">
        <v>33</v>
      </c>
      <c r="B6" s="135">
        <f>SUM(D6:AE6)</f>
        <v>0</v>
      </c>
      <c r="C6" s="132"/>
      <c r="D6" s="132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2"/>
      <c r="AG6" s="134"/>
      <c r="AH6" s="134"/>
    </row>
    <row r="7" spans="1:34" s="100" customFormat="1" ht="15.75">
      <c r="A7" s="130" t="s">
        <v>36</v>
      </c>
      <c r="B7" s="135">
        <f>SUM(D7:Z7)</f>
        <v>31901.6</v>
      </c>
      <c r="C7" s="131">
        <v>9997.099999999995</v>
      </c>
      <c r="D7" s="132"/>
      <c r="E7" s="133"/>
      <c r="F7" s="133">
        <v>31901.6</v>
      </c>
      <c r="G7" s="133"/>
      <c r="H7" s="136"/>
      <c r="I7" s="137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1">
        <f>C7+E7+L7-AG16-AG25</f>
        <v>7105.299999999995</v>
      </c>
      <c r="AG7" s="131"/>
      <c r="AH7" s="134"/>
    </row>
    <row r="8" spans="1:56" s="100" customFormat="1" ht="18" customHeight="1">
      <c r="A8" s="138" t="s">
        <v>30</v>
      </c>
      <c r="B8" s="135">
        <f>SUM(E8:AC8)</f>
        <v>46198.6</v>
      </c>
      <c r="C8" s="135">
        <v>51808.37824000011</v>
      </c>
      <c r="D8" s="139"/>
      <c r="E8" s="140">
        <v>6672.4</v>
      </c>
      <c r="F8" s="141">
        <v>3679.2</v>
      </c>
      <c r="G8" s="141">
        <v>3636.6</v>
      </c>
      <c r="H8" s="141">
        <v>5869.4</v>
      </c>
      <c r="I8" s="141">
        <v>8563.9</v>
      </c>
      <c r="J8" s="141">
        <v>17777.1</v>
      </c>
      <c r="K8" s="141"/>
      <c r="L8" s="141"/>
      <c r="M8" s="141"/>
      <c r="N8" s="141"/>
      <c r="O8" s="141"/>
      <c r="P8" s="141"/>
      <c r="Q8" s="141"/>
      <c r="R8" s="141"/>
      <c r="S8" s="141"/>
      <c r="T8" s="142"/>
      <c r="U8" s="142"/>
      <c r="V8" s="141"/>
      <c r="W8" s="141"/>
      <c r="X8" s="141"/>
      <c r="Y8" s="141"/>
      <c r="Z8" s="141"/>
      <c r="AA8" s="141"/>
      <c r="AB8" s="141"/>
      <c r="AC8" s="141"/>
      <c r="AD8" s="143"/>
      <c r="AE8" s="143"/>
      <c r="AF8" s="144">
        <f>SUM(D8:AE8)+C8-AG9+AG16+AG25</f>
        <v>67776.30662000012</v>
      </c>
      <c r="AG8" s="145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49" customFormat="1" ht="15.75">
      <c r="A9" s="138" t="s">
        <v>14</v>
      </c>
      <c r="B9" s="146">
        <f aca="true" t="shared" si="0" ref="B9:AE9">B10+B15+B24+B33+B47+B52+B54+B61+B62+B71+B72+B88+B76+B81+B83+B82+B69+B89+B90+B91+B70+B40+B92</f>
        <v>221108.39999999994</v>
      </c>
      <c r="C9" s="146">
        <f t="shared" si="0"/>
        <v>79942.51483</v>
      </c>
      <c r="D9" s="147">
        <f t="shared" si="0"/>
        <v>0</v>
      </c>
      <c r="E9" s="147">
        <f t="shared" si="0"/>
        <v>254.4</v>
      </c>
      <c r="F9" s="147">
        <f t="shared" si="0"/>
        <v>3045.7</v>
      </c>
      <c r="G9" s="147">
        <f t="shared" si="0"/>
        <v>9565.8</v>
      </c>
      <c r="H9" s="147">
        <f>H10+H15+H24+H33+H47+H52+H54+H61+H62+H71+H72+H88+H76+H81+H83+H82+H69+H89+H90+H91+H70+H40+H92</f>
        <v>5999.699999999999</v>
      </c>
      <c r="I9" s="147">
        <f t="shared" si="0"/>
        <v>4947.47162</v>
      </c>
      <c r="J9" s="147">
        <f t="shared" si="0"/>
        <v>9309.4</v>
      </c>
      <c r="K9" s="147">
        <f t="shared" si="0"/>
        <v>0</v>
      </c>
      <c r="L9" s="147">
        <f t="shared" si="0"/>
        <v>0</v>
      </c>
      <c r="M9" s="147">
        <f t="shared" si="0"/>
        <v>0</v>
      </c>
      <c r="N9" s="147">
        <f t="shared" si="0"/>
        <v>0</v>
      </c>
      <c r="O9" s="147">
        <f t="shared" si="0"/>
        <v>0</v>
      </c>
      <c r="P9" s="147">
        <f t="shared" si="0"/>
        <v>0</v>
      </c>
      <c r="Q9" s="147">
        <f t="shared" si="0"/>
        <v>0</v>
      </c>
      <c r="R9" s="147">
        <f t="shared" si="0"/>
        <v>0</v>
      </c>
      <c r="S9" s="147">
        <f t="shared" si="0"/>
        <v>0</v>
      </c>
      <c r="T9" s="147">
        <f t="shared" si="0"/>
        <v>0</v>
      </c>
      <c r="U9" s="147">
        <f t="shared" si="0"/>
        <v>0</v>
      </c>
      <c r="V9" s="147">
        <f t="shared" si="0"/>
        <v>0</v>
      </c>
      <c r="W9" s="147">
        <f t="shared" si="0"/>
        <v>0</v>
      </c>
      <c r="X9" s="147">
        <f t="shared" si="0"/>
        <v>0</v>
      </c>
      <c r="Y9" s="147">
        <f t="shared" si="0"/>
        <v>0</v>
      </c>
      <c r="Z9" s="147">
        <f t="shared" si="0"/>
        <v>0</v>
      </c>
      <c r="AA9" s="147">
        <f t="shared" si="0"/>
        <v>0</v>
      </c>
      <c r="AB9" s="147">
        <f t="shared" si="0"/>
        <v>0</v>
      </c>
      <c r="AC9" s="147">
        <f t="shared" si="0"/>
        <v>0</v>
      </c>
      <c r="AD9" s="147">
        <f t="shared" si="0"/>
        <v>0</v>
      </c>
      <c r="AE9" s="147">
        <f t="shared" si="0"/>
        <v>0</v>
      </c>
      <c r="AF9" s="147"/>
      <c r="AG9" s="147">
        <f>AG10+AG15+AG24+AG33+AG47+AG52+AG54+AG61+AG62+AG71+AG72+AG76+AG88+AG81+AG83+AG82+AG69+AG89+AG90+AG91+AG70+AG40+AG92</f>
        <v>33122.47162</v>
      </c>
      <c r="AH9" s="147">
        <f>AH10+AH15+AH24+AH33+AH47+AH52+AH54+AH61+AH62+AH71+AH72+AH76+AH88+AH81+AH83+AH82+AH69+AH89+AH91+AH90+AH70+AH40+AH92</f>
        <v>267928.44321</v>
      </c>
      <c r="AI9" s="148"/>
      <c r="AJ9" s="148"/>
    </row>
    <row r="10" spans="1:36" s="100" customFormat="1" ht="15.75">
      <c r="A10" s="96" t="s">
        <v>4</v>
      </c>
      <c r="B10" s="97">
        <v>18971.4</v>
      </c>
      <c r="C10" s="97">
        <v>5643.699999999997</v>
      </c>
      <c r="D10" s="98"/>
      <c r="E10" s="98">
        <v>247</v>
      </c>
      <c r="F10" s="98">
        <v>44.8</v>
      </c>
      <c r="G10" s="98">
        <v>413.5</v>
      </c>
      <c r="H10" s="98">
        <v>53.4</v>
      </c>
      <c r="I10" s="98">
        <v>25.7</v>
      </c>
      <c r="J10" s="98">
        <v>139.9</v>
      </c>
      <c r="K10" s="99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924.3</v>
      </c>
      <c r="AH10" s="98">
        <f>B10+C10-AG10</f>
        <v>23690.8</v>
      </c>
      <c r="AJ10" s="101"/>
    </row>
    <row r="11" spans="1:36" s="100" customFormat="1" ht="15.75">
      <c r="A11" s="102" t="s">
        <v>5</v>
      </c>
      <c r="B11" s="97">
        <v>17936.1</v>
      </c>
      <c r="C11" s="97">
        <v>4435.300000000007</v>
      </c>
      <c r="D11" s="98"/>
      <c r="E11" s="98">
        <v>244.9</v>
      </c>
      <c r="F11" s="98">
        <v>22.5</v>
      </c>
      <c r="G11" s="98">
        <v>122</v>
      </c>
      <c r="H11" s="98"/>
      <c r="I11" s="98"/>
      <c r="J11" s="98">
        <v>32.5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421.9</v>
      </c>
      <c r="AH11" s="98">
        <f>B11+C11-AG11</f>
        <v>21949.500000000004</v>
      </c>
      <c r="AJ11" s="101"/>
    </row>
    <row r="12" spans="1:36" s="100" customFormat="1" ht="15.75">
      <c r="A12" s="102" t="s">
        <v>2</v>
      </c>
      <c r="B12" s="103">
        <f>94.4-30</f>
        <v>64.4</v>
      </c>
      <c r="C12" s="97">
        <v>18.69999999999999</v>
      </c>
      <c r="D12" s="98"/>
      <c r="E12" s="98"/>
      <c r="F12" s="98"/>
      <c r="G12" s="98">
        <v>52.3</v>
      </c>
      <c r="H12" s="98"/>
      <c r="I12" s="98">
        <v>6.5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58.8</v>
      </c>
      <c r="AH12" s="98">
        <f>B12+C12-AG12</f>
        <v>24.299999999999997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970.9000000000029</v>
      </c>
      <c r="C14" s="97">
        <v>1189.6999999999905</v>
      </c>
      <c r="D14" s="98">
        <f t="shared" si="2"/>
        <v>0</v>
      </c>
      <c r="E14" s="98">
        <f t="shared" si="2"/>
        <v>2.0999999999999943</v>
      </c>
      <c r="F14" s="98">
        <f t="shared" si="2"/>
        <v>22.299999999999997</v>
      </c>
      <c r="G14" s="98">
        <f t="shared" si="2"/>
        <v>239.2</v>
      </c>
      <c r="H14" s="98">
        <f>H10-H11-H12-H13</f>
        <v>53.4</v>
      </c>
      <c r="I14" s="98">
        <f t="shared" si="2"/>
        <v>19.2</v>
      </c>
      <c r="J14" s="98">
        <f t="shared" si="2"/>
        <v>107.4</v>
      </c>
      <c r="K14" s="98">
        <f t="shared" si="2"/>
        <v>0</v>
      </c>
      <c r="L14" s="98">
        <f t="shared" si="2"/>
        <v>0</v>
      </c>
      <c r="M14" s="98">
        <f t="shared" si="2"/>
        <v>0</v>
      </c>
      <c r="N14" s="98">
        <f t="shared" si="2"/>
        <v>0</v>
      </c>
      <c r="O14" s="98">
        <f t="shared" si="2"/>
        <v>0</v>
      </c>
      <c r="P14" s="98">
        <f t="shared" si="2"/>
        <v>0</v>
      </c>
      <c r="Q14" s="98">
        <f t="shared" si="2"/>
        <v>0</v>
      </c>
      <c r="R14" s="98">
        <f t="shared" si="2"/>
        <v>0</v>
      </c>
      <c r="S14" s="98">
        <f t="shared" si="2"/>
        <v>0</v>
      </c>
      <c r="T14" s="98">
        <f t="shared" si="2"/>
        <v>0</v>
      </c>
      <c r="U14" s="98">
        <f t="shared" si="2"/>
        <v>0</v>
      </c>
      <c r="V14" s="98">
        <f t="shared" si="2"/>
        <v>0</v>
      </c>
      <c r="W14" s="98">
        <f t="shared" si="2"/>
        <v>0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443.5999999999999</v>
      </c>
      <c r="AH14" s="98">
        <f>AH10-AH11-AH12-AH13</f>
        <v>1716.9999999999957</v>
      </c>
      <c r="AJ14" s="101"/>
    </row>
    <row r="15" spans="1:36" s="100" customFormat="1" ht="15" customHeight="1">
      <c r="A15" s="96" t="s">
        <v>6</v>
      </c>
      <c r="B15" s="97">
        <v>113508.2</v>
      </c>
      <c r="C15" s="97">
        <v>43415.30000000002</v>
      </c>
      <c r="D15" s="104"/>
      <c r="E15" s="104"/>
      <c r="F15" s="98">
        <f>188.2+2302.2</f>
        <v>2490.3999999999996</v>
      </c>
      <c r="G15" s="98">
        <v>499</v>
      </c>
      <c r="H15" s="98">
        <v>1591.3</v>
      </c>
      <c r="I15" s="98">
        <v>567.9</v>
      </c>
      <c r="J15" s="98">
        <v>115.1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5263.7</v>
      </c>
      <c r="AH15" s="98">
        <f aca="true" t="shared" si="3" ref="AH15:AH31">B15+C15-AG15</f>
        <v>151659.8</v>
      </c>
      <c r="AJ15" s="101"/>
    </row>
    <row r="16" spans="1:36" s="110" customFormat="1" ht="15" customHeight="1">
      <c r="A16" s="105" t="s">
        <v>38</v>
      </c>
      <c r="B16" s="106">
        <v>46764.9</v>
      </c>
      <c r="C16" s="106">
        <v>9099</v>
      </c>
      <c r="D16" s="107"/>
      <c r="E16" s="107"/>
      <c r="F16" s="108">
        <v>2302.2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2302.2</v>
      </c>
      <c r="AH16" s="107">
        <f t="shared" si="3"/>
        <v>53561.700000000004</v>
      </c>
      <c r="AI16" s="109"/>
      <c r="AJ16" s="101"/>
    </row>
    <row r="17" spans="1:36" s="100" customFormat="1" ht="15.75">
      <c r="A17" s="102" t="s">
        <v>5</v>
      </c>
      <c r="B17" s="97">
        <v>99576.2</v>
      </c>
      <c r="C17" s="97">
        <v>25260.059999999983</v>
      </c>
      <c r="D17" s="98"/>
      <c r="E17" s="98"/>
      <c r="F17" s="98">
        <f>2302.2+162.1</f>
        <v>2464.2999999999997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2464.2999999999997</v>
      </c>
      <c r="AH17" s="98">
        <f t="shared" si="3"/>
        <v>122371.95999999998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14.700000000000001</v>
      </c>
      <c r="D18" s="98"/>
      <c r="E18" s="98"/>
      <c r="F18" s="98"/>
      <c r="G18" s="98"/>
      <c r="H18" s="98"/>
      <c r="I18" s="98">
        <v>0.1</v>
      </c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0.1</v>
      </c>
      <c r="AH18" s="98">
        <f t="shared" si="3"/>
        <v>14.600000000000001</v>
      </c>
      <c r="AJ18" s="101"/>
    </row>
    <row r="19" spans="1:36" s="100" customFormat="1" ht="15.75">
      <c r="A19" s="102" t="s">
        <v>1</v>
      </c>
      <c r="B19" s="97">
        <v>2131.2</v>
      </c>
      <c r="C19" s="97">
        <v>2625.2999999999984</v>
      </c>
      <c r="D19" s="98"/>
      <c r="E19" s="98"/>
      <c r="F19" s="98"/>
      <c r="G19" s="98">
        <v>334.9</v>
      </c>
      <c r="H19" s="98">
        <v>507.1</v>
      </c>
      <c r="I19" s="98">
        <v>37.5</v>
      </c>
      <c r="J19" s="98">
        <v>42.2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921.7</v>
      </c>
      <c r="AH19" s="98">
        <f t="shared" si="3"/>
        <v>3834.7999999999984</v>
      </c>
      <c r="AJ19" s="101"/>
    </row>
    <row r="20" spans="1:36" s="100" customFormat="1" ht="15.75">
      <c r="A20" s="102" t="s">
        <v>2</v>
      </c>
      <c r="B20" s="97">
        <v>7677.9</v>
      </c>
      <c r="C20" s="97">
        <v>8108.699999999996</v>
      </c>
      <c r="D20" s="98"/>
      <c r="E20" s="98"/>
      <c r="F20" s="98">
        <v>26.1</v>
      </c>
      <c r="G20" s="98">
        <v>153.5</v>
      </c>
      <c r="H20" s="98">
        <v>791.4</v>
      </c>
      <c r="I20" s="98">
        <v>33.6</v>
      </c>
      <c r="J20" s="98">
        <v>60.7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1065.3</v>
      </c>
      <c r="AH20" s="98">
        <f t="shared" si="3"/>
        <v>14721.299999999996</v>
      </c>
      <c r="AJ20" s="101"/>
    </row>
    <row r="21" spans="1:36" s="100" customFormat="1" ht="15.75">
      <c r="A21" s="102" t="s">
        <v>16</v>
      </c>
      <c r="B21" s="97">
        <v>979.8</v>
      </c>
      <c r="C21" s="97">
        <v>761.5999999999999</v>
      </c>
      <c r="D21" s="98"/>
      <c r="E21" s="98"/>
      <c r="F21" s="98"/>
      <c r="G21" s="98"/>
      <c r="H21" s="98"/>
      <c r="I21" s="98"/>
      <c r="J21" s="98">
        <v>11.5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11.5</v>
      </c>
      <c r="AH21" s="98">
        <f t="shared" si="3"/>
        <v>1729.8999999999999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3143.0999999999995</v>
      </c>
      <c r="C23" s="97">
        <v>6644.940000000013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-9.237055564881302E-14</v>
      </c>
      <c r="G23" s="98">
        <f t="shared" si="4"/>
        <v>10.600000000000023</v>
      </c>
      <c r="H23" s="98">
        <f>H15-H17-H18-H19-H20-H21-H22</f>
        <v>292.79999999999984</v>
      </c>
      <c r="I23" s="98">
        <f t="shared" si="4"/>
        <v>496.69999999999993</v>
      </c>
      <c r="J23" s="98">
        <f t="shared" si="4"/>
        <v>0.6999999999999886</v>
      </c>
      <c r="K23" s="98">
        <f t="shared" si="4"/>
        <v>0</v>
      </c>
      <c r="L23" s="98">
        <f t="shared" si="4"/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8">
        <f t="shared" si="4"/>
        <v>0</v>
      </c>
      <c r="R23" s="98">
        <f t="shared" si="4"/>
        <v>0</v>
      </c>
      <c r="S23" s="98">
        <f t="shared" si="4"/>
        <v>0</v>
      </c>
      <c r="T23" s="98">
        <f t="shared" si="4"/>
        <v>0</v>
      </c>
      <c r="U23" s="98">
        <f t="shared" si="4"/>
        <v>0</v>
      </c>
      <c r="V23" s="98">
        <f t="shared" si="4"/>
        <v>0</v>
      </c>
      <c r="W23" s="98">
        <f t="shared" si="4"/>
        <v>0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800.7999999999997</v>
      </c>
      <c r="AH23" s="98">
        <f>B23+C23-AG23</f>
        <v>8987.240000000013</v>
      </c>
      <c r="AJ23" s="101"/>
    </row>
    <row r="24" spans="1:36" s="100" customFormat="1" ht="15" customHeight="1">
      <c r="A24" s="96" t="s">
        <v>7</v>
      </c>
      <c r="B24" s="97">
        <f>38587-6554</f>
        <v>32033</v>
      </c>
      <c r="C24" s="97">
        <v>15127.600000000006</v>
      </c>
      <c r="D24" s="98"/>
      <c r="E24" s="98"/>
      <c r="F24" s="98">
        <v>124.1</v>
      </c>
      <c r="G24" s="98">
        <v>88.2</v>
      </c>
      <c r="H24" s="98"/>
      <c r="I24" s="98">
        <f>465.537+2379.1</f>
        <v>2844.6369999999997</v>
      </c>
      <c r="J24" s="98">
        <v>2.5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3059.437</v>
      </c>
      <c r="AH24" s="98">
        <f t="shared" si="3"/>
        <v>44101.16300000001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199.40000000000146</v>
      </c>
      <c r="D25" s="108"/>
      <c r="E25" s="108"/>
      <c r="F25" s="108">
        <v>124.1</v>
      </c>
      <c r="G25" s="108"/>
      <c r="H25" s="108"/>
      <c r="I25" s="108">
        <v>465.5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589.6</v>
      </c>
      <c r="AH25" s="107">
        <f t="shared" si="3"/>
        <v>16747.700000000004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63.90000000000002</v>
      </c>
      <c r="D30" s="98"/>
      <c r="E30" s="98"/>
      <c r="F30" s="98"/>
      <c r="G30" s="98">
        <v>88.2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88.2</v>
      </c>
      <c r="AH30" s="98">
        <f t="shared" si="3"/>
        <v>66.60000000000001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31942.1</v>
      </c>
      <c r="C32" s="97">
        <v>15063.700000000006</v>
      </c>
      <c r="D32" s="98">
        <f aca="true" t="shared" si="5" ref="D32:AE32">D24-D26-D27-D28-D29-D30-D31</f>
        <v>0</v>
      </c>
      <c r="E32" s="98">
        <f t="shared" si="5"/>
        <v>0</v>
      </c>
      <c r="F32" s="98">
        <f t="shared" si="5"/>
        <v>124.1</v>
      </c>
      <c r="G32" s="98">
        <f t="shared" si="5"/>
        <v>0</v>
      </c>
      <c r="H32" s="98">
        <f>H24-H26-H27-H28-H29-H30-H31</f>
        <v>0</v>
      </c>
      <c r="I32" s="98">
        <f t="shared" si="5"/>
        <v>2844.6369999999997</v>
      </c>
      <c r="J32" s="98">
        <f t="shared" si="5"/>
        <v>2.5</v>
      </c>
      <c r="K32" s="98">
        <f t="shared" si="5"/>
        <v>0</v>
      </c>
      <c r="L32" s="98">
        <f t="shared" si="5"/>
        <v>0</v>
      </c>
      <c r="M32" s="98">
        <f t="shared" si="5"/>
        <v>0</v>
      </c>
      <c r="N32" s="98">
        <f t="shared" si="5"/>
        <v>0</v>
      </c>
      <c r="O32" s="98">
        <f t="shared" si="5"/>
        <v>0</v>
      </c>
      <c r="P32" s="98">
        <f t="shared" si="5"/>
        <v>0</v>
      </c>
      <c r="Q32" s="98">
        <f t="shared" si="5"/>
        <v>0</v>
      </c>
      <c r="R32" s="98">
        <f t="shared" si="5"/>
        <v>0</v>
      </c>
      <c r="S32" s="98">
        <f t="shared" si="5"/>
        <v>0</v>
      </c>
      <c r="T32" s="98">
        <f t="shared" si="5"/>
        <v>0</v>
      </c>
      <c r="U32" s="98">
        <f t="shared" si="5"/>
        <v>0</v>
      </c>
      <c r="V32" s="98">
        <f t="shared" si="5"/>
        <v>0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2971.2369999999996</v>
      </c>
      <c r="AH32" s="98">
        <f>AH24-AH30</f>
        <v>44034.56300000001</v>
      </c>
      <c r="AJ32" s="101"/>
    </row>
    <row r="33" spans="1:36" s="100" customFormat="1" ht="15" customHeight="1">
      <c r="A33" s="96" t="s">
        <v>8</v>
      </c>
      <c r="B33" s="97">
        <v>2278.8</v>
      </c>
      <c r="C33" s="97">
        <v>635.0000000000001</v>
      </c>
      <c r="D33" s="98"/>
      <c r="E33" s="98"/>
      <c r="F33" s="98"/>
      <c r="G33" s="98"/>
      <c r="H33" s="98">
        <v>7.3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7.3</v>
      </c>
      <c r="AH33" s="98">
        <f aca="true" t="shared" si="6" ref="AH33:AH38">B33+C33-AG33</f>
        <v>2906.5</v>
      </c>
      <c r="AJ33" s="101"/>
    </row>
    <row r="34" spans="1:36" s="100" customFormat="1" ht="15.75">
      <c r="A34" s="102" t="s">
        <v>5</v>
      </c>
      <c r="B34" s="97">
        <v>346.6</v>
      </c>
      <c r="C34" s="97">
        <v>28.899999999999977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0</v>
      </c>
      <c r="AH34" s="98">
        <f t="shared" si="6"/>
        <v>375.5</v>
      </c>
      <c r="AJ34" s="101"/>
    </row>
    <row r="35" spans="1:36" s="100" customFormat="1" ht="15.75">
      <c r="A35" s="102" t="s">
        <v>1</v>
      </c>
      <c r="B35" s="97"/>
      <c r="C35" s="97">
        <v>420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v>4.3</v>
      </c>
      <c r="C36" s="97">
        <v>73.9</v>
      </c>
      <c r="D36" s="98"/>
      <c r="E36" s="98"/>
      <c r="F36" s="98"/>
      <c r="G36" s="98"/>
      <c r="H36" s="98">
        <v>7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7</v>
      </c>
      <c r="AH36" s="98">
        <f t="shared" si="6"/>
        <v>71.2</v>
      </c>
      <c r="AJ36" s="101"/>
    </row>
    <row r="37" spans="1:36" s="100" customFormat="1" ht="15.75">
      <c r="A37" s="102" t="s">
        <v>16</v>
      </c>
      <c r="B37" s="97">
        <v>1713.7</v>
      </c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1713.7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0.2999999999999998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0.2999999999999998</v>
      </c>
      <c r="AH39" s="98">
        <f>AH33-AH34-AH36-AH38-AH35-AH37</f>
        <v>326.10000000000014</v>
      </c>
      <c r="AJ39" s="101"/>
    </row>
    <row r="40" spans="1:36" s="100" customFormat="1" ht="15" customHeight="1">
      <c r="A40" s="96" t="s">
        <v>29</v>
      </c>
      <c r="B40" s="97">
        <v>1375.3</v>
      </c>
      <c r="C40" s="97">
        <v>326.4000000000003</v>
      </c>
      <c r="D40" s="98"/>
      <c r="E40" s="98"/>
      <c r="F40" s="98"/>
      <c r="G40" s="98">
        <v>10.5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10.5</v>
      </c>
      <c r="AH40" s="98">
        <f aca="true" t="shared" si="8" ref="AH40:AH45">B40+C40-AG40</f>
        <v>1691.2000000000003</v>
      </c>
      <c r="AJ40" s="101"/>
    </row>
    <row r="41" spans="1:36" s="100" customFormat="1" ht="15.75">
      <c r="A41" s="102" t="s">
        <v>5</v>
      </c>
      <c r="B41" s="97">
        <v>1322.6</v>
      </c>
      <c r="C41" s="97">
        <v>152.1999999999996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0</v>
      </c>
      <c r="AH41" s="98">
        <f t="shared" si="8"/>
        <v>1474.7999999999995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3.8000000000000025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0</v>
      </c>
      <c r="AH43" s="98">
        <f t="shared" si="8"/>
        <v>14.600000000000003</v>
      </c>
      <c r="AJ43" s="101"/>
    </row>
    <row r="44" spans="1:36" s="100" customFormat="1" ht="15.75">
      <c r="A44" s="102" t="s">
        <v>2</v>
      </c>
      <c r="B44" s="97">
        <v>8.3</v>
      </c>
      <c r="C44" s="97">
        <v>160.50000000000006</v>
      </c>
      <c r="D44" s="98"/>
      <c r="E44" s="98"/>
      <c r="F44" s="98"/>
      <c r="G44" s="98">
        <v>3.9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3.9</v>
      </c>
      <c r="AH44" s="98">
        <f t="shared" si="8"/>
        <v>164.90000000000006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33.60000000000005</v>
      </c>
      <c r="C46" s="97">
        <v>9.000000000000654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6.6</v>
      </c>
      <c r="H46" s="98">
        <f>H40-H41-H42-H43-H44-H45</f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6.6</v>
      </c>
      <c r="AH46" s="98">
        <f>AH40-AH41-AH42-AH43-AH44-AH45</f>
        <v>36.00000000000071</v>
      </c>
      <c r="AJ46" s="101"/>
    </row>
    <row r="47" spans="1:36" s="100" customFormat="1" ht="17.25" customHeight="1">
      <c r="A47" s="96" t="s">
        <v>43</v>
      </c>
      <c r="B47" s="103">
        <v>8722.9</v>
      </c>
      <c r="C47" s="97">
        <v>2101.7000000000016</v>
      </c>
      <c r="D47" s="98"/>
      <c r="E47" s="112"/>
      <c r="F47" s="112">
        <v>55.4</v>
      </c>
      <c r="G47" s="112">
        <v>2219.8</v>
      </c>
      <c r="H47" s="112">
        <v>21.1</v>
      </c>
      <c r="I47" s="112">
        <v>622.2</v>
      </c>
      <c r="J47" s="112">
        <v>60.7</v>
      </c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2979.2</v>
      </c>
      <c r="AH47" s="98">
        <f>B47+C47-AG47</f>
        <v>7845.400000000002</v>
      </c>
      <c r="AJ47" s="101"/>
    </row>
    <row r="48" spans="1:36" s="100" customFormat="1" ht="15.75">
      <c r="A48" s="102" t="s">
        <v>5</v>
      </c>
      <c r="B48" s="97">
        <v>54.4</v>
      </c>
      <c r="C48" s="97">
        <v>97.40000000000003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0</v>
      </c>
      <c r="AH48" s="98">
        <f>B48+C48-AG48</f>
        <v>151.80000000000004</v>
      </c>
      <c r="AJ48" s="101"/>
    </row>
    <row r="49" spans="1:36" s="100" customFormat="1" ht="15.75">
      <c r="A49" s="102" t="s">
        <v>16</v>
      </c>
      <c r="B49" s="97">
        <v>7342.7</v>
      </c>
      <c r="C49" s="97">
        <v>1267.5000000000027</v>
      </c>
      <c r="D49" s="98"/>
      <c r="E49" s="98"/>
      <c r="F49" s="98"/>
      <c r="G49" s="98">
        <v>2219.7</v>
      </c>
      <c r="H49" s="98"/>
      <c r="I49" s="98">
        <v>82.3</v>
      </c>
      <c r="J49" s="98">
        <f>9+44.4</f>
        <v>53.4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2355.4</v>
      </c>
      <c r="AH49" s="98">
        <f>B49+C49-AG49</f>
        <v>6254.800000000003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1325.8000000000002</v>
      </c>
      <c r="C51" s="97">
        <v>736.7999999999988</v>
      </c>
      <c r="D51" s="98">
        <f t="shared" si="10"/>
        <v>0</v>
      </c>
      <c r="E51" s="98">
        <f t="shared" si="10"/>
        <v>0</v>
      </c>
      <c r="F51" s="98">
        <f t="shared" si="10"/>
        <v>55.4</v>
      </c>
      <c r="G51" s="98">
        <f t="shared" si="10"/>
        <v>0.1000000000003638</v>
      </c>
      <c r="H51" s="98">
        <f>H47-H48-H49</f>
        <v>21.1</v>
      </c>
      <c r="I51" s="98">
        <f t="shared" si="10"/>
        <v>539.9000000000001</v>
      </c>
      <c r="J51" s="98">
        <f t="shared" si="10"/>
        <v>7.300000000000004</v>
      </c>
      <c r="K51" s="98">
        <f t="shared" si="10"/>
        <v>0</v>
      </c>
      <c r="L51" s="98">
        <f t="shared" si="10"/>
        <v>0</v>
      </c>
      <c r="M51" s="98">
        <f t="shared" si="10"/>
        <v>0</v>
      </c>
      <c r="N51" s="98">
        <f t="shared" si="10"/>
        <v>0</v>
      </c>
      <c r="O51" s="98">
        <f t="shared" si="10"/>
        <v>0</v>
      </c>
      <c r="P51" s="98">
        <f t="shared" si="10"/>
        <v>0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0</v>
      </c>
      <c r="U51" s="98">
        <f t="shared" si="10"/>
        <v>0</v>
      </c>
      <c r="V51" s="98">
        <f t="shared" si="10"/>
        <v>0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623.8000000000004</v>
      </c>
      <c r="AH51" s="98">
        <f>AH47-AH49-AH48</f>
        <v>1438.7999999999995</v>
      </c>
      <c r="AJ51" s="101"/>
    </row>
    <row r="52" spans="1:36" s="100" customFormat="1" ht="15" customHeight="1">
      <c r="A52" s="96" t="s">
        <v>0</v>
      </c>
      <c r="B52" s="97">
        <v>9196.1</v>
      </c>
      <c r="C52" s="97">
        <v>2021.4999999999964</v>
      </c>
      <c r="D52" s="98"/>
      <c r="E52" s="98"/>
      <c r="F52" s="98"/>
      <c r="G52" s="98">
        <v>2164.2</v>
      </c>
      <c r="H52" s="98">
        <v>954.8</v>
      </c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3119</v>
      </c>
      <c r="AH52" s="98">
        <f aca="true" t="shared" si="11" ref="AH52:AH59">B52+C52-AG52</f>
        <v>8098.599999999997</v>
      </c>
      <c r="AJ52" s="101"/>
    </row>
    <row r="53" spans="1:36" s="100" customFormat="1" ht="15" customHeight="1">
      <c r="A53" s="102" t="s">
        <v>2</v>
      </c>
      <c r="B53" s="97">
        <v>1042.3</v>
      </c>
      <c r="C53" s="97">
        <v>152.59999999999968</v>
      </c>
      <c r="D53" s="98"/>
      <c r="E53" s="98"/>
      <c r="F53" s="98"/>
      <c r="G53" s="98"/>
      <c r="H53" s="98">
        <v>907.4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907.4</v>
      </c>
      <c r="AH53" s="98">
        <f t="shared" si="11"/>
        <v>287.49999999999966</v>
      </c>
      <c r="AJ53" s="101"/>
    </row>
    <row r="54" spans="1:36" s="100" customFormat="1" ht="15" customHeight="1">
      <c r="A54" s="96" t="s">
        <v>9</v>
      </c>
      <c r="B54" s="111">
        <v>1962.1</v>
      </c>
      <c r="C54" s="97">
        <v>1210.5</v>
      </c>
      <c r="D54" s="98"/>
      <c r="E54" s="98"/>
      <c r="F54" s="98">
        <v>185.8</v>
      </c>
      <c r="G54" s="98"/>
      <c r="H54" s="98">
        <v>299.1</v>
      </c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484.90000000000003</v>
      </c>
      <c r="AH54" s="98">
        <f t="shared" si="11"/>
        <v>2687.7</v>
      </c>
      <c r="AI54" s="101"/>
      <c r="AJ54" s="101"/>
    </row>
    <row r="55" spans="1:36" s="100" customFormat="1" ht="15.75">
      <c r="A55" s="102" t="s">
        <v>5</v>
      </c>
      <c r="B55" s="97">
        <v>1314.5</v>
      </c>
      <c r="C55" s="97">
        <v>223.39999999999986</v>
      </c>
      <c r="D55" s="98"/>
      <c r="E55" s="98"/>
      <c r="F55" s="98"/>
      <c r="G55" s="98"/>
      <c r="H55" s="98">
        <v>100.6</v>
      </c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100.6</v>
      </c>
      <c r="AH55" s="98">
        <f t="shared" si="11"/>
        <v>1437.3</v>
      </c>
      <c r="AI55" s="101"/>
      <c r="AJ55" s="101"/>
    </row>
    <row r="56" spans="1:36" s="100" customFormat="1" ht="15" customHeight="1">
      <c r="A56" s="102" t="s">
        <v>1</v>
      </c>
      <c r="B56" s="97">
        <v>0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0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18.3</v>
      </c>
      <c r="C57" s="97">
        <v>239.19999999999993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0</v>
      </c>
      <c r="AH57" s="98">
        <f t="shared" si="11"/>
        <v>257.49999999999994</v>
      </c>
      <c r="AJ57" s="101"/>
    </row>
    <row r="58" spans="1:36" s="100" customFormat="1" ht="15.75">
      <c r="A58" s="102" t="s">
        <v>16</v>
      </c>
      <c r="B58" s="103">
        <v>7</v>
      </c>
      <c r="C58" s="97">
        <v>55.49999999999999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62.49999999999999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622.3</v>
      </c>
      <c r="C60" s="97">
        <v>692.4000000000002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198.50000000000003</v>
      </c>
      <c r="I60" s="98">
        <f t="shared" si="12"/>
        <v>0</v>
      </c>
      <c r="J60" s="98">
        <f t="shared" si="12"/>
        <v>0</v>
      </c>
      <c r="K60" s="98">
        <f t="shared" si="12"/>
        <v>0</v>
      </c>
      <c r="L60" s="98">
        <f t="shared" si="12"/>
        <v>0</v>
      </c>
      <c r="M60" s="98">
        <f t="shared" si="12"/>
        <v>0</v>
      </c>
      <c r="N60" s="98">
        <f t="shared" si="12"/>
        <v>0</v>
      </c>
      <c r="O60" s="98">
        <f t="shared" si="12"/>
        <v>0</v>
      </c>
      <c r="P60" s="98">
        <f t="shared" si="12"/>
        <v>0</v>
      </c>
      <c r="Q60" s="98">
        <f t="shared" si="12"/>
        <v>0</v>
      </c>
      <c r="R60" s="98">
        <f t="shared" si="12"/>
        <v>0</v>
      </c>
      <c r="S60" s="98">
        <f t="shared" si="12"/>
        <v>0</v>
      </c>
      <c r="T60" s="98">
        <f t="shared" si="12"/>
        <v>0</v>
      </c>
      <c r="U60" s="98">
        <f t="shared" si="12"/>
        <v>0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384.30000000000007</v>
      </c>
      <c r="AH60" s="98">
        <f>AH54-AH55-AH57-AH59-AH56-AH58</f>
        <v>930.3999999999999</v>
      </c>
      <c r="AJ60" s="101"/>
    </row>
    <row r="61" spans="1:36" s="100" customFormat="1" ht="15" customHeight="1">
      <c r="A61" s="96" t="s">
        <v>10</v>
      </c>
      <c r="B61" s="97">
        <v>89</v>
      </c>
      <c r="C61" s="97">
        <v>33.69999999999999</v>
      </c>
      <c r="D61" s="98"/>
      <c r="E61" s="98"/>
      <c r="F61" s="98"/>
      <c r="G61" s="98">
        <v>16.2</v>
      </c>
      <c r="H61" s="98"/>
      <c r="I61" s="98">
        <v>27.7</v>
      </c>
      <c r="J61" s="98">
        <v>2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45.9</v>
      </c>
      <c r="AH61" s="98">
        <f aca="true" t="shared" si="14" ref="AH61:AH67">B61+C61-AG61</f>
        <v>76.79999999999998</v>
      </c>
      <c r="AJ61" s="101"/>
    </row>
    <row r="62" spans="1:36" s="100" customFormat="1" ht="15" customHeight="1">
      <c r="A62" s="96" t="s">
        <v>11</v>
      </c>
      <c r="B62" s="97">
        <v>5271.3</v>
      </c>
      <c r="C62" s="97">
        <v>5557</v>
      </c>
      <c r="D62" s="98"/>
      <c r="E62" s="98">
        <v>7.4</v>
      </c>
      <c r="F62" s="98"/>
      <c r="G62" s="98">
        <v>82.9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90.30000000000001</v>
      </c>
      <c r="AH62" s="98">
        <f t="shared" si="14"/>
        <v>10738</v>
      </c>
      <c r="AJ62" s="101"/>
    </row>
    <row r="63" spans="1:36" s="100" customFormat="1" ht="15.75">
      <c r="A63" s="102" t="s">
        <v>5</v>
      </c>
      <c r="B63" s="97">
        <v>2779.2</v>
      </c>
      <c r="C63" s="97">
        <v>1372</v>
      </c>
      <c r="D63" s="98"/>
      <c r="E63" s="98">
        <v>7.4</v>
      </c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7.4</v>
      </c>
      <c r="AH63" s="98">
        <f t="shared" si="14"/>
        <v>4143.8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v>288.9</v>
      </c>
      <c r="C65" s="97">
        <v>605.3000000000001</v>
      </c>
      <c r="D65" s="98"/>
      <c r="E65" s="98"/>
      <c r="F65" s="98"/>
      <c r="G65" s="98">
        <v>43.7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43.7</v>
      </c>
      <c r="AH65" s="98">
        <f t="shared" si="14"/>
        <v>850.5</v>
      </c>
      <c r="AI65" s="101"/>
      <c r="AJ65" s="101"/>
    </row>
    <row r="66" spans="1:36" s="100" customFormat="1" ht="15.75">
      <c r="A66" s="102" t="s">
        <v>2</v>
      </c>
      <c r="B66" s="97">
        <v>32.5</v>
      </c>
      <c r="C66" s="97">
        <v>98.89999999999999</v>
      </c>
      <c r="D66" s="98"/>
      <c r="E66" s="98"/>
      <c r="F66" s="98"/>
      <c r="G66" s="98">
        <v>14.3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14.3</v>
      </c>
      <c r="AH66" s="98">
        <f t="shared" si="14"/>
        <v>117.09999999999998</v>
      </c>
      <c r="AJ66" s="101"/>
    </row>
    <row r="67" spans="1:36" s="100" customFormat="1" ht="15.75">
      <c r="A67" s="102" t="s">
        <v>16</v>
      </c>
      <c r="B67" s="97">
        <v>308</v>
      </c>
      <c r="C67" s="97">
        <v>565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0</v>
      </c>
      <c r="AH67" s="98">
        <f t="shared" si="14"/>
        <v>873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1862.7000000000003</v>
      </c>
      <c r="C68" s="97">
        <v>2915.7999999999997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24.900000000000006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0</v>
      </c>
      <c r="L68" s="98">
        <f t="shared" si="15"/>
        <v>0</v>
      </c>
      <c r="M68" s="98">
        <f t="shared" si="15"/>
        <v>0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0</v>
      </c>
      <c r="S68" s="98">
        <f t="shared" si="15"/>
        <v>0</v>
      </c>
      <c r="T68" s="98">
        <f t="shared" si="15"/>
        <v>0</v>
      </c>
      <c r="U68" s="98">
        <f t="shared" si="15"/>
        <v>0</v>
      </c>
      <c r="V68" s="98">
        <f t="shared" si="15"/>
        <v>0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24.900000000000006</v>
      </c>
      <c r="AH68" s="98">
        <f>AH62-AH63-AH66-AH67-AH65-AH64</f>
        <v>4753.599999999999</v>
      </c>
      <c r="AJ68" s="101"/>
    </row>
    <row r="69" spans="1:36" s="100" customFormat="1" ht="31.5">
      <c r="A69" s="96" t="s">
        <v>45</v>
      </c>
      <c r="B69" s="97">
        <v>1785</v>
      </c>
      <c r="C69" s="97">
        <v>1.7000000000000455</v>
      </c>
      <c r="D69" s="98"/>
      <c r="E69" s="98"/>
      <c r="F69" s="98"/>
      <c r="G69" s="98">
        <v>988.1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988.1</v>
      </c>
      <c r="AH69" s="116">
        <f aca="true" t="shared" si="16" ref="AH69:AH92">B69+C69-AG69</f>
        <v>798.6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v>2436.5</v>
      </c>
      <c r="C71" s="117">
        <v>232.9000000000001</v>
      </c>
      <c r="D71" s="112"/>
      <c r="E71" s="112"/>
      <c r="F71" s="112"/>
      <c r="G71" s="112">
        <v>1510.5</v>
      </c>
      <c r="H71" s="112"/>
      <c r="I71" s="112"/>
      <c r="J71" s="112">
        <v>423.8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1934.3</v>
      </c>
      <c r="AH71" s="116">
        <f t="shared" si="16"/>
        <v>735.1000000000001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v>1504.3</v>
      </c>
      <c r="C72" s="97">
        <v>2201.5</v>
      </c>
      <c r="D72" s="98"/>
      <c r="E72" s="98"/>
      <c r="F72" s="98">
        <v>145.2</v>
      </c>
      <c r="G72" s="98">
        <f>1.4+5.3+1.1</f>
        <v>7.799999999999999</v>
      </c>
      <c r="H72" s="98">
        <v>44.7</v>
      </c>
      <c r="I72" s="98">
        <v>1.23462</v>
      </c>
      <c r="J72" s="98">
        <v>63.6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262.53462</v>
      </c>
      <c r="AH72" s="116">
        <f t="shared" si="16"/>
        <v>3443.2653800000003</v>
      </c>
      <c r="AJ72" s="101"/>
    </row>
    <row r="73" spans="1:36" s="100" customFormat="1" ht="15" customHeight="1">
      <c r="A73" s="102" t="s">
        <v>5</v>
      </c>
      <c r="B73" s="97">
        <v>0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0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31+88</f>
        <v>119</v>
      </c>
      <c r="C74" s="97">
        <v>530</v>
      </c>
      <c r="D74" s="98"/>
      <c r="E74" s="98"/>
      <c r="F74" s="98">
        <v>35.5</v>
      </c>
      <c r="G74" s="98"/>
      <c r="H74" s="98">
        <v>14.8</v>
      </c>
      <c r="I74" s="98">
        <v>1.23462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51.53462</v>
      </c>
      <c r="AH74" s="116">
        <f t="shared" si="16"/>
        <v>597.46538</v>
      </c>
      <c r="AJ74" s="101"/>
    </row>
    <row r="75" spans="1:36" s="100" customFormat="1" ht="15" customHeight="1">
      <c r="A75" s="102" t="s">
        <v>16</v>
      </c>
      <c r="B75" s="97">
        <f>15+65.6</f>
        <v>80.6</v>
      </c>
      <c r="C75" s="97">
        <v>50.4</v>
      </c>
      <c r="D75" s="98"/>
      <c r="E75" s="98"/>
      <c r="F75" s="98"/>
      <c r="G75" s="98"/>
      <c r="H75" s="98"/>
      <c r="I75" s="98"/>
      <c r="J75" s="98">
        <v>1.3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1.3</v>
      </c>
      <c r="AH75" s="116">
        <f t="shared" si="16"/>
        <v>129.7</v>
      </c>
      <c r="AJ75" s="101"/>
    </row>
    <row r="76" spans="1:36" s="120" customFormat="1" ht="15.75">
      <c r="A76" s="119" t="s">
        <v>48</v>
      </c>
      <c r="B76" s="97">
        <f>86+254.4</f>
        <v>340.4</v>
      </c>
      <c r="C76" s="97">
        <v>33.69999999999999</v>
      </c>
      <c r="D76" s="98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0</v>
      </c>
      <c r="AH76" s="116">
        <f t="shared" si="16"/>
        <v>374.09999999999997</v>
      </c>
      <c r="AJ76" s="101"/>
    </row>
    <row r="77" spans="1:36" s="120" customFormat="1" ht="15.75">
      <c r="A77" s="102" t="s">
        <v>5</v>
      </c>
      <c r="B77" s="97">
        <v>207.4</v>
      </c>
      <c r="C77" s="97">
        <v>7.899999999999977</v>
      </c>
      <c r="D77" s="98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0</v>
      </c>
      <c r="AH77" s="116">
        <f t="shared" si="16"/>
        <v>215.29999999999998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2.4000000000000012</v>
      </c>
      <c r="D80" s="98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0</v>
      </c>
      <c r="AH80" s="116">
        <f t="shared" si="16"/>
        <v>3.0000000000000013</v>
      </c>
      <c r="AJ80" s="101"/>
    </row>
    <row r="81" spans="1:36" s="120" customFormat="1" ht="15.75">
      <c r="A81" s="119" t="s">
        <v>49</v>
      </c>
      <c r="B81" s="97">
        <v>25.8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25.8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v>9332.9</v>
      </c>
      <c r="C89" s="97">
        <v>1335.3000000000102</v>
      </c>
      <c r="D89" s="98"/>
      <c r="E89" s="98"/>
      <c r="F89" s="98"/>
      <c r="G89" s="98">
        <v>1565.1</v>
      </c>
      <c r="H89" s="98">
        <v>3028</v>
      </c>
      <c r="I89" s="98">
        <v>858.1</v>
      </c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5451.200000000001</v>
      </c>
      <c r="AH89" s="98">
        <f t="shared" si="16"/>
        <v>5217.000000000009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1886.8</v>
      </c>
      <c r="AH90" s="98">
        <f t="shared" si="16"/>
        <v>3773.5999999999995</v>
      </c>
      <c r="AI90" s="120"/>
      <c r="AJ90" s="101"/>
    </row>
    <row r="91" spans="1:36" s="100" customFormat="1" ht="15.75">
      <c r="A91" s="96" t="s">
        <v>25</v>
      </c>
      <c r="B91" s="97">
        <v>0</v>
      </c>
      <c r="C91" s="97">
        <v>65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65</v>
      </c>
      <c r="AI91" s="120"/>
      <c r="AJ91" s="101"/>
    </row>
    <row r="92" spans="1:35" s="100" customFormat="1" ht="15.75">
      <c r="A92" s="96" t="s">
        <v>37</v>
      </c>
      <c r="B92" s="97">
        <f>61+6554</f>
        <v>6615</v>
      </c>
      <c r="C92" s="97">
        <v>0.014829999996436527</v>
      </c>
      <c r="D92" s="98"/>
      <c r="E92" s="98"/>
      <c r="F92" s="98"/>
      <c r="G92" s="98"/>
      <c r="H92" s="98"/>
      <c r="I92" s="98"/>
      <c r="J92" s="98">
        <v>6615</v>
      </c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6615</v>
      </c>
      <c r="AH92" s="98">
        <f t="shared" si="16"/>
        <v>0.014829999996436527</v>
      </c>
      <c r="AI92" s="123"/>
    </row>
    <row r="93" spans="1:34" s="100" customFormat="1" ht="15.75">
      <c r="A93" s="150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49" customFormat="1" ht="15.75">
      <c r="A94" s="150" t="s">
        <v>27</v>
      </c>
      <c r="B94" s="151">
        <f aca="true" t="shared" si="17" ref="B94:Z94">B10+B15+B24+B33+B47+B52+B54+B61+B62+B69+B71+B72+B76+B81+B82+B83+B88+B89+B90+B91+B40+B92+B70</f>
        <v>221108.39999999994</v>
      </c>
      <c r="C94" s="151">
        <f t="shared" si="17"/>
        <v>79942.51483</v>
      </c>
      <c r="D94" s="152">
        <f t="shared" si="17"/>
        <v>0</v>
      </c>
      <c r="E94" s="152">
        <f t="shared" si="17"/>
        <v>254.4</v>
      </c>
      <c r="F94" s="152">
        <f t="shared" si="17"/>
        <v>3045.7</v>
      </c>
      <c r="G94" s="152">
        <f t="shared" si="17"/>
        <v>9565.8</v>
      </c>
      <c r="H94" s="152">
        <f>H10+H15+H24+H33+H47+H52+H54+H61+H62+H69+H71+H72+H76+H81+H82+H83+H88+H89+H90+H91+H40+H92+H70</f>
        <v>5999.699999999999</v>
      </c>
      <c r="I94" s="152">
        <f t="shared" si="17"/>
        <v>4947.47162</v>
      </c>
      <c r="J94" s="152">
        <f t="shared" si="17"/>
        <v>9309.4</v>
      </c>
      <c r="K94" s="152">
        <f t="shared" si="17"/>
        <v>0</v>
      </c>
      <c r="L94" s="152">
        <f t="shared" si="17"/>
        <v>0</v>
      </c>
      <c r="M94" s="152">
        <f t="shared" si="17"/>
        <v>0</v>
      </c>
      <c r="N94" s="152">
        <f t="shared" si="17"/>
        <v>0</v>
      </c>
      <c r="O94" s="152">
        <f t="shared" si="17"/>
        <v>0</v>
      </c>
      <c r="P94" s="152">
        <f t="shared" si="17"/>
        <v>0</v>
      </c>
      <c r="Q94" s="152">
        <f t="shared" si="17"/>
        <v>0</v>
      </c>
      <c r="R94" s="152">
        <f t="shared" si="17"/>
        <v>0</v>
      </c>
      <c r="S94" s="152">
        <f t="shared" si="17"/>
        <v>0</v>
      </c>
      <c r="T94" s="152">
        <f t="shared" si="17"/>
        <v>0</v>
      </c>
      <c r="U94" s="152">
        <f t="shared" si="17"/>
        <v>0</v>
      </c>
      <c r="V94" s="152">
        <f t="shared" si="17"/>
        <v>0</v>
      </c>
      <c r="W94" s="152">
        <f t="shared" si="17"/>
        <v>0</v>
      </c>
      <c r="X94" s="152">
        <f t="shared" si="17"/>
        <v>0</v>
      </c>
      <c r="Y94" s="152">
        <f t="shared" si="17"/>
        <v>0</v>
      </c>
      <c r="Z94" s="152">
        <f t="shared" si="17"/>
        <v>0</v>
      </c>
      <c r="AA94" s="152">
        <f>AA10+AA15+AA24+AA33+AA47+AA52+AA54+AA61+AA62+AA69+AA71+AA72+AA76+AA81+AA82+AA83+AA88+AA89+AA90+AA91+AA40</f>
        <v>0</v>
      </c>
      <c r="AB94" s="152">
        <f>AB10+AB15+AB24+AB33+AB47+AB52+AB54+AB61+AB62+AB69+AB71+AB72+AB76+AB81+AB82+AB83+AB88+AB89+AB90+AB91+AB40</f>
        <v>0</v>
      </c>
      <c r="AC94" s="152">
        <f>AC10+AC15+AC24+AC33+AC47+AC52+AC54+AC61+AC62+AC69+AC71+AC72+AC76+AC81+AC82+AC83+AC88+AC89+AC90+AC91+AC40</f>
        <v>0</v>
      </c>
      <c r="AD94" s="152">
        <f>AD10+AD15+AD24+AD33+AD47+AD52+AD54+AD61+AD62+AD69+AD71+AD72+AD76+AD81+AD82+AD83+AD88+AD89+AD90+AD91+AD40</f>
        <v>0</v>
      </c>
      <c r="AE94" s="152">
        <f>AE10+AE15+AE24+AE33+AE47+AE52+AE54+AE61+AE62+AE69+AE71+AE72+AE76+AE81+AE82+AE83+AE88+AE89+AE90+AE91+AE40</f>
        <v>0</v>
      </c>
      <c r="AF94" s="152"/>
      <c r="AG94" s="152">
        <f>AG10+AG15+AG24+AG33+AG47+AG52+AG54+AG61+AG62+AG69+AG71+AG72+AG76+AG81+AG82+AG83+AG88+AG89+AG90+AG91+AG70+AG40+AG92</f>
        <v>33122.47162</v>
      </c>
      <c r="AH94" s="152">
        <f>AH10+AH15+AH24+AH33+AH47+AH52+AH54+AH61+AH62+AH69+AH71+AH72+AH76+AH81+AH82+AH83+AH88+AH89+AH90+AH91+AH70+AH40+AH92</f>
        <v>267928.44321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123536.99999999999</v>
      </c>
      <c r="C95" s="97">
        <f t="shared" si="18"/>
        <v>31577.159999999996</v>
      </c>
      <c r="D95" s="98">
        <f t="shared" si="18"/>
        <v>0</v>
      </c>
      <c r="E95" s="98">
        <f t="shared" si="18"/>
        <v>252.3</v>
      </c>
      <c r="F95" s="98">
        <f t="shared" si="18"/>
        <v>2486.7999999999997</v>
      </c>
      <c r="G95" s="98">
        <f t="shared" si="18"/>
        <v>122</v>
      </c>
      <c r="H95" s="98">
        <f>H11+H17+H26+H34+H55+H63+H73+H41+H77+H48</f>
        <v>100.6</v>
      </c>
      <c r="I95" s="98">
        <f t="shared" si="18"/>
        <v>0</v>
      </c>
      <c r="J95" s="98">
        <f t="shared" si="18"/>
        <v>32.5</v>
      </c>
      <c r="K95" s="98">
        <f t="shared" si="18"/>
        <v>0</v>
      </c>
      <c r="L95" s="98">
        <f t="shared" si="18"/>
        <v>0</v>
      </c>
      <c r="M95" s="98">
        <f t="shared" si="18"/>
        <v>0</v>
      </c>
      <c r="N95" s="98">
        <f t="shared" si="18"/>
        <v>0</v>
      </c>
      <c r="O95" s="98">
        <f t="shared" si="18"/>
        <v>0</v>
      </c>
      <c r="P95" s="98">
        <f t="shared" si="18"/>
        <v>0</v>
      </c>
      <c r="Q95" s="98">
        <f t="shared" si="18"/>
        <v>0</v>
      </c>
      <c r="R95" s="98">
        <f t="shared" si="18"/>
        <v>0</v>
      </c>
      <c r="S95" s="98">
        <f t="shared" si="18"/>
        <v>0</v>
      </c>
      <c r="T95" s="98">
        <f t="shared" si="18"/>
        <v>0</v>
      </c>
      <c r="U95" s="98">
        <f t="shared" si="18"/>
        <v>0</v>
      </c>
      <c r="V95" s="98">
        <f t="shared" si="18"/>
        <v>0</v>
      </c>
      <c r="W95" s="98">
        <f>W11+W17+W26+W34+W55+W63+W73+W41+W77+W48</f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2994.2</v>
      </c>
      <c r="AH95" s="98">
        <f>B95+C95-AG95</f>
        <v>152119.95999999996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8967.6</v>
      </c>
      <c r="C96" s="97">
        <f t="shared" si="19"/>
        <v>9384.899999999996</v>
      </c>
      <c r="D96" s="98">
        <f t="shared" si="19"/>
        <v>0</v>
      </c>
      <c r="E96" s="98">
        <f t="shared" si="19"/>
        <v>0</v>
      </c>
      <c r="F96" s="98">
        <f t="shared" si="19"/>
        <v>61.6</v>
      </c>
      <c r="G96" s="98">
        <f t="shared" si="19"/>
        <v>224.00000000000003</v>
      </c>
      <c r="H96" s="98">
        <f>H12+H20+H29+H36+H57+H66+H44+H80+H74+H53</f>
        <v>1720.6</v>
      </c>
      <c r="I96" s="98">
        <f t="shared" si="19"/>
        <v>41.33462</v>
      </c>
      <c r="J96" s="98">
        <f t="shared" si="19"/>
        <v>60.7</v>
      </c>
      <c r="K96" s="98">
        <f t="shared" si="19"/>
        <v>0</v>
      </c>
      <c r="L96" s="98">
        <f t="shared" si="19"/>
        <v>0</v>
      </c>
      <c r="M96" s="98">
        <f t="shared" si="19"/>
        <v>0</v>
      </c>
      <c r="N96" s="98">
        <f t="shared" si="19"/>
        <v>0</v>
      </c>
      <c r="O96" s="98">
        <f t="shared" si="19"/>
        <v>0</v>
      </c>
      <c r="P96" s="98">
        <f t="shared" si="19"/>
        <v>0</v>
      </c>
      <c r="Q96" s="98">
        <f t="shared" si="19"/>
        <v>0</v>
      </c>
      <c r="R96" s="98">
        <f t="shared" si="19"/>
        <v>0</v>
      </c>
      <c r="S96" s="98">
        <f t="shared" si="19"/>
        <v>0</v>
      </c>
      <c r="T96" s="98">
        <f t="shared" si="19"/>
        <v>0</v>
      </c>
      <c r="U96" s="98">
        <f t="shared" si="19"/>
        <v>0</v>
      </c>
      <c r="V96" s="98">
        <f t="shared" si="19"/>
        <v>0</v>
      </c>
      <c r="W96" s="98">
        <f t="shared" si="19"/>
        <v>0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2108.2346199999997</v>
      </c>
      <c r="AH96" s="98">
        <f>B96+C96-AG96</f>
        <v>16244.265379999997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0.1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0.1</v>
      </c>
      <c r="AH97" s="98">
        <f>B97+C97-AG97</f>
        <v>15.500000000000002</v>
      </c>
    </row>
    <row r="98" spans="1:34" s="100" customFormat="1" ht="15.75">
      <c r="A98" s="102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378.59999999999997</v>
      </c>
      <c r="H98" s="98">
        <f>H19+H28+H65+H35+H43+H56+H79</f>
        <v>507.1</v>
      </c>
      <c r="I98" s="98">
        <f t="shared" si="21"/>
        <v>37.5</v>
      </c>
      <c r="J98" s="98">
        <f t="shared" si="21"/>
        <v>42.2</v>
      </c>
      <c r="K98" s="98">
        <f t="shared" si="21"/>
        <v>0</v>
      </c>
      <c r="L98" s="98">
        <f t="shared" si="21"/>
        <v>0</v>
      </c>
      <c r="M98" s="98">
        <f t="shared" si="21"/>
        <v>0</v>
      </c>
      <c r="N98" s="98">
        <f t="shared" si="21"/>
        <v>0</v>
      </c>
      <c r="O98" s="98">
        <f t="shared" si="21"/>
        <v>0</v>
      </c>
      <c r="P98" s="98">
        <f t="shared" si="21"/>
        <v>0</v>
      </c>
      <c r="Q98" s="98">
        <f t="shared" si="21"/>
        <v>0</v>
      </c>
      <c r="R98" s="98">
        <f t="shared" si="21"/>
        <v>0</v>
      </c>
      <c r="S98" s="98">
        <f t="shared" si="21"/>
        <v>0</v>
      </c>
      <c r="T98" s="98">
        <f t="shared" si="21"/>
        <v>0</v>
      </c>
      <c r="U98" s="98">
        <f t="shared" si="21"/>
        <v>0</v>
      </c>
      <c r="V98" s="98">
        <f t="shared" si="21"/>
        <v>0</v>
      </c>
      <c r="W98" s="98">
        <f t="shared" si="21"/>
        <v>0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965.4000000000001</v>
      </c>
      <c r="AH98" s="98">
        <f>B98+C98-AG98</f>
        <v>5119.9</v>
      </c>
    </row>
    <row r="99" spans="1:34" s="100" customFormat="1" ht="15.75">
      <c r="A99" s="102" t="s">
        <v>16</v>
      </c>
      <c r="B99" s="97">
        <f>B21+B30+B49+B37+B58+B13+B75+B67</f>
        <v>10522.7</v>
      </c>
      <c r="C99" s="97">
        <f aca="true" t="shared" si="22" ref="C99:Y99">C21+C30+C49+C37+C58+C13+C75+C67</f>
        <v>2763.900000000003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2307.8999999999996</v>
      </c>
      <c r="H99" s="98">
        <f>H21+H30+H49+H37+H58+H13+H75+H67</f>
        <v>0</v>
      </c>
      <c r="I99" s="98">
        <f t="shared" si="22"/>
        <v>82.3</v>
      </c>
      <c r="J99" s="98">
        <f t="shared" si="22"/>
        <v>66.2</v>
      </c>
      <c r="K99" s="98">
        <f t="shared" si="22"/>
        <v>0</v>
      </c>
      <c r="L99" s="98">
        <f t="shared" si="22"/>
        <v>0</v>
      </c>
      <c r="M99" s="98">
        <f t="shared" si="22"/>
        <v>0</v>
      </c>
      <c r="N99" s="98">
        <f t="shared" si="22"/>
        <v>0</v>
      </c>
      <c r="O99" s="98">
        <f t="shared" si="22"/>
        <v>0</v>
      </c>
      <c r="P99" s="98">
        <f t="shared" si="22"/>
        <v>0</v>
      </c>
      <c r="Q99" s="98">
        <f t="shared" si="22"/>
        <v>0</v>
      </c>
      <c r="R99" s="98">
        <f t="shared" si="22"/>
        <v>0</v>
      </c>
      <c r="S99" s="98">
        <f t="shared" si="22"/>
        <v>0</v>
      </c>
      <c r="T99" s="98">
        <f t="shared" si="22"/>
        <v>0</v>
      </c>
      <c r="U99" s="98">
        <f t="shared" si="22"/>
        <v>0</v>
      </c>
      <c r="V99" s="98">
        <f t="shared" si="22"/>
        <v>0</v>
      </c>
      <c r="W99" s="98">
        <f t="shared" si="22"/>
        <v>0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2456.3999999999996</v>
      </c>
      <c r="AH99" s="98">
        <f>B99+C99-AG99</f>
        <v>10830.200000000004</v>
      </c>
    </row>
    <row r="100" spans="1:34" ht="12.75">
      <c r="A100" s="1" t="s">
        <v>35</v>
      </c>
      <c r="B100" s="2">
        <f>B94-B95-B96-B97-B98-B99</f>
        <v>75650.19999999995</v>
      </c>
      <c r="C100" s="2">
        <f aca="true" t="shared" si="24" ref="C100:AE100">C94-C95-C96-C97-C98-C99</f>
        <v>32546.55483000001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6533.299999999999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0</v>
      </c>
      <c r="L100" s="84">
        <f t="shared" si="24"/>
        <v>0</v>
      </c>
      <c r="M100" s="84">
        <f t="shared" si="24"/>
        <v>0</v>
      </c>
      <c r="N100" s="92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24598.136999999995</v>
      </c>
      <c r="AH100" s="84">
        <f>AH94-AH95-AH96-AH97-AH98-AH99</f>
        <v>83598.61783000003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7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2019-06-07T12:27:31Z</cp:lastPrinted>
  <dcterms:created xsi:type="dcterms:W3CDTF">2002-11-05T08:53:00Z</dcterms:created>
  <dcterms:modified xsi:type="dcterms:W3CDTF">2019-06-10T09:16:16Z</dcterms:modified>
  <cp:category/>
  <cp:version/>
  <cp:contentType/>
  <cp:contentStatus/>
</cp:coreProperties>
</file>